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srdn-my.sharepoint.com/personal/lacroixs_cssrdn_gouv_qc_ca/Documents/Bureau/compétence 7/"/>
    </mc:Choice>
  </mc:AlternateContent>
  <xr:revisionPtr revIDLastSave="0" documentId="8_{BADBD70B-B5E0-440A-840D-ADDBF8328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-R fourgon B.21" sheetId="1" r:id="rId1"/>
    <sheet name=" S-R Fourgon B.31" sheetId="2" r:id="rId2"/>
    <sheet name="S-R Fourgon B.32" sheetId="3" r:id="rId3"/>
    <sheet name="S-R Fourgon B.33" sheetId="4" r:id="rId4"/>
    <sheet name="S-R Fourgon B.44" sheetId="5" r:id="rId5"/>
    <sheet name="S-R Fourgon B.45" sheetId="6" r:id="rId6"/>
    <sheet name="S_R Plateau B.21" sheetId="7" r:id="rId7"/>
    <sheet name="S-R Plateau B.31" sheetId="8" r:id="rId8"/>
    <sheet name="S-R Plateau B.32" sheetId="9" r:id="rId9"/>
    <sheet name="S-R Plateau B.33" sheetId="10" r:id="rId10"/>
    <sheet name="S-R Plateau B.44" sheetId="11" r:id="rId11"/>
    <sheet name="S-R Plateau B.4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C14" i="12"/>
  <c r="G1" i="12" s="1"/>
  <c r="G2" i="12" s="1"/>
  <c r="G5" i="12" s="1"/>
  <c r="B14" i="12"/>
  <c r="F11" i="12"/>
  <c r="F15" i="12" s="1"/>
  <c r="G6" i="12"/>
  <c r="H1" i="12"/>
  <c r="F14" i="11"/>
  <c r="H1" i="11" s="1"/>
  <c r="C14" i="11"/>
  <c r="B14" i="11"/>
  <c r="F11" i="11"/>
  <c r="F15" i="11" s="1"/>
  <c r="G6" i="11"/>
  <c r="G1" i="11"/>
  <c r="F15" i="10"/>
  <c r="F14" i="10"/>
  <c r="C14" i="10"/>
  <c r="B14" i="10"/>
  <c r="F11" i="10"/>
  <c r="G6" i="10"/>
  <c r="H1" i="10"/>
  <c r="G1" i="10"/>
  <c r="G2" i="10" s="1"/>
  <c r="G5" i="10" s="1"/>
  <c r="F14" i="9"/>
  <c r="C14" i="9"/>
  <c r="B14" i="9"/>
  <c r="G1" i="9" s="1"/>
  <c r="F11" i="9"/>
  <c r="F15" i="9" s="1"/>
  <c r="G6" i="9"/>
  <c r="H1" i="9"/>
  <c r="F14" i="8"/>
  <c r="C14" i="8"/>
  <c r="B14" i="8"/>
  <c r="G1" i="8" s="1"/>
  <c r="F11" i="8"/>
  <c r="F15" i="8" s="1"/>
  <c r="G6" i="8"/>
  <c r="H1" i="8"/>
  <c r="F14" i="7"/>
  <c r="C14" i="7"/>
  <c r="B14" i="7"/>
  <c r="G1" i="7" s="1"/>
  <c r="F11" i="7"/>
  <c r="F15" i="7" s="1"/>
  <c r="G6" i="7"/>
  <c r="H1" i="7"/>
  <c r="F14" i="6"/>
  <c r="C14" i="6"/>
  <c r="B14" i="6"/>
  <c r="G1" i="6" s="1"/>
  <c r="F11" i="6"/>
  <c r="F15" i="6" s="1"/>
  <c r="G6" i="6"/>
  <c r="H1" i="6"/>
  <c r="F14" i="5"/>
  <c r="C14" i="5"/>
  <c r="B14" i="5"/>
  <c r="G1" i="5" s="1"/>
  <c r="F11" i="5"/>
  <c r="F15" i="5" s="1"/>
  <c r="G6" i="5"/>
  <c r="H1" i="5"/>
  <c r="F14" i="4"/>
  <c r="C14" i="4"/>
  <c r="B14" i="4"/>
  <c r="G1" i="4" s="1"/>
  <c r="F11" i="4"/>
  <c r="F15" i="4" s="1"/>
  <c r="G6" i="4"/>
  <c r="H1" i="4"/>
  <c r="F14" i="3"/>
  <c r="C14" i="3"/>
  <c r="B14" i="3"/>
  <c r="G1" i="3" s="1"/>
  <c r="F11" i="3"/>
  <c r="F15" i="3" s="1"/>
  <c r="G6" i="3"/>
  <c r="H1" i="3"/>
  <c r="F14" i="2"/>
  <c r="C14" i="2"/>
  <c r="B14" i="2"/>
  <c r="G1" i="2" s="1"/>
  <c r="F11" i="2"/>
  <c r="F15" i="2" s="1"/>
  <c r="G6" i="2"/>
  <c r="H1" i="2"/>
  <c r="F14" i="1"/>
  <c r="C14" i="1"/>
  <c r="B14" i="1"/>
  <c r="G1" i="1" s="1"/>
  <c r="G2" i="1" s="1"/>
  <c r="G5" i="1" s="1"/>
  <c r="F11" i="1"/>
  <c r="F15" i="1" s="1"/>
  <c r="G6" i="1"/>
  <c r="H1" i="1"/>
  <c r="H2" i="6" l="1"/>
  <c r="H5" i="6" s="1"/>
  <c r="H7" i="6"/>
  <c r="H2" i="2"/>
  <c r="H5" i="2" s="1"/>
  <c r="H7" i="2"/>
  <c r="H2" i="5"/>
  <c r="H5" i="5" s="1"/>
  <c r="H7" i="5"/>
  <c r="H7" i="10"/>
  <c r="G2" i="9"/>
  <c r="G5" i="9" s="1"/>
  <c r="G2" i="5"/>
  <c r="G5" i="5" s="1"/>
  <c r="H2" i="3"/>
  <c r="H5" i="3" s="1"/>
  <c r="H7" i="3"/>
  <c r="G7" i="12"/>
  <c r="H2" i="12"/>
  <c r="H2" i="4"/>
  <c r="H5" i="4" s="1"/>
  <c r="G2" i="2"/>
  <c r="G5" i="2" s="1"/>
  <c r="G2" i="7"/>
  <c r="G5" i="7" s="1"/>
  <c r="G2" i="3"/>
  <c r="G5" i="3" s="1"/>
  <c r="G2" i="4"/>
  <c r="G5" i="4" s="1"/>
  <c r="H7" i="11"/>
  <c r="G2" i="11"/>
  <c r="G5" i="11" s="1"/>
  <c r="H2" i="7"/>
  <c r="H5" i="7" s="1"/>
  <c r="H2" i="1"/>
  <c r="H5" i="1" s="1"/>
  <c r="G7" i="1"/>
  <c r="H7" i="1"/>
  <c r="H2" i="8"/>
  <c r="H7" i="8"/>
  <c r="G2" i="6"/>
  <c r="G5" i="6" s="1"/>
  <c r="H2" i="9"/>
  <c r="H7" i="9"/>
  <c r="G2" i="8"/>
  <c r="G5" i="8" s="1"/>
  <c r="H2" i="10"/>
  <c r="H2" i="11"/>
  <c r="G7" i="10"/>
  <c r="G7" i="9" l="1"/>
  <c r="H5" i="9"/>
  <c r="H3" i="9"/>
  <c r="G7" i="8"/>
  <c r="G7" i="11"/>
  <c r="G7" i="5"/>
  <c r="H5" i="12"/>
  <c r="H3" i="12"/>
  <c r="H3" i="8"/>
  <c r="H5" i="8"/>
  <c r="G7" i="7"/>
  <c r="H7" i="4"/>
  <c r="G7" i="4"/>
  <c r="G7" i="2"/>
  <c r="H5" i="11"/>
  <c r="H3" i="11"/>
  <c r="H7" i="7"/>
  <c r="H7" i="12"/>
  <c r="G7" i="6"/>
  <c r="H5" i="10"/>
  <c r="H3" i="10"/>
  <c r="G7" i="3"/>
</calcChain>
</file>

<file path=xl/sharedStrings.xml><?xml version="1.0" encoding="utf-8"?>
<sst xmlns="http://schemas.openxmlformats.org/spreadsheetml/2006/main" count="144" uniqueCount="39">
  <si>
    <t>Cliquez ici pour le fonctionnement de la fiche</t>
  </si>
  <si>
    <t>Empattement (distance entre l'axe d'ancrage et le centre du groupe d'essieux)</t>
  </si>
  <si>
    <t>Remplir les cases jaune</t>
  </si>
  <si>
    <t>N.B Toutes les données sont à titre indicatif. Certains facteurs peuvent influencés les données.</t>
  </si>
  <si>
    <t>Masse axiale permise par le règlement</t>
  </si>
  <si>
    <t>B-1 5500 kg
(+ selon la capacité de l’essieu)</t>
  </si>
  <si>
    <t>B-21</t>
  </si>
  <si>
    <t>B- 21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</si>
  <si>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</si>
  <si>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t>Masse totale en charge :</t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</si>
  <si>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</si>
  <si>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t>Total de la masse utile</t>
  </si>
  <si>
    <t>B- 31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</si>
  <si>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</si>
  <si>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</si>
  <si>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t>B- 32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</si>
  <si>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</si>
  <si>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</si>
  <si>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t>B- 33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</si>
  <si>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</si>
  <si>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</si>
  <si>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t>B- 44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</si>
  <si>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</si>
  <si>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</si>
  <si>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t>B- 45</t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</si>
  <si>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</si>
  <si>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</si>
  <si>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</si>
  <si>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</si>
  <si>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</si>
  <si>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</si>
  <si>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</si>
  <si>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</si>
  <si>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</si>
  <si>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</si>
  <si>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</si>
  <si>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</si>
  <si>
    <r>
      <rPr>
        <b/>
        <i/>
        <sz val="9"/>
        <color rgb="FF000000"/>
        <rFont val="Arial"/>
      </rPr>
      <t xml:space="preserve">Masse axiale à vide </t>
    </r>
    <r>
      <rPr>
        <i/>
        <sz val="9"/>
        <color rgb="FF000000"/>
        <rFont val="Arial"/>
      </rPr>
      <t>(passage sur la balance)</t>
    </r>
  </si>
  <si>
    <r>
      <rPr>
        <b/>
        <i/>
        <sz val="9"/>
        <color rgb="FF000000"/>
        <rFont val="Arial"/>
      </rPr>
      <t>Charge utile axiale</t>
    </r>
    <r>
      <rPr>
        <i/>
        <sz val="9"/>
        <color rgb="FF000000"/>
        <rFont val="Arial"/>
      </rPr>
      <t xml:space="preserve"> (masse maximale du chargement par essieu)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</si>
</sst>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9" x14ac:knownFonts="1">
    <font>
      <sz val="10"/>
      <color rgb="FF000000"/>
      <name val="Arial"/>
      <scheme val="minor"/>
    </font>
    <font>
      <u/>
      <sz val="10"/>
      <color rgb="FF1155CC"/>
      <name val="Arial"/>
    </font>
    <font>
      <sz val="10"/>
      <name val="Arial"/>
    </font>
    <font>
      <sz val="10"/>
      <color theme="1"/>
      <name val="Arial"/>
      <scheme val="minor"/>
    </font>
    <font>
      <i/>
      <sz val="9"/>
      <color rgb="FF000000"/>
      <name val="Arial"/>
    </font>
    <font>
      <b/>
      <sz val="10"/>
      <color theme="1"/>
      <name val="Arial"/>
      <scheme val="minor"/>
    </font>
    <font>
      <b/>
      <i/>
      <sz val="9"/>
      <color rgb="FF000000"/>
      <name val="Arial"/>
    </font>
    <font>
      <sz val="9"/>
      <color rgb="FF000000"/>
      <name val="Arial"/>
    </font>
    <font>
      <sz val="12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1" fillId="0" borderId="1" xfId="0" applyFont="1" applyBorder="1" applyAlignment="1"/>
    <xf numFmtId="0" fontId="2" fillId="0" borderId="3" xfId="0" applyFont="1" applyBorder="1"/>
    <xf numFmtId="0" fontId="3" fillId="0" borderId="0" xfId="0" applyFont="1"/>
    <xf numFmtId="0" fontId="0" fillId="0" borderId="0" xfId="0" applyFont="1" applyAlignment="1"/>
    <xf numFmtId="0" fontId="4" fillId="0" borderId="4" xfId="0" applyFont="1" applyBorder="1" applyAlignment="1">
      <alignment horizontal="center" wrapText="1"/>
    </xf>
    <xf numFmtId="0" fontId="2" fillId="0" borderId="5" xfId="0" applyFont="1" applyBorder="1"/>
    <xf numFmtId="0" fontId="5" fillId="2" borderId="6" xfId="0" applyFont="1" applyFill="1" applyBorder="1" applyAlignment="1">
      <alignment horizontal="center"/>
    </xf>
    <xf numFmtId="0" fontId="2" fillId="0" borderId="7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B.21'!$G$7</c:f>
              <c:numCache>
                <c:formatCode>0</c:formatCode>
                <c:ptCount val="1"/>
                <c:pt idx="0">
                  <c:v>12700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4E-42B2-BE8E-9E1285925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007813"/>
        <c:axId val="1523535024"/>
      </c:barChart>
      <c:catAx>
        <c:axId val="10370078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23535024"/>
        <c:crosses val="autoZero"/>
        <c:auto val="1"/>
        <c:lblAlgn val="ctr"/>
        <c:lblOffset val="100"/>
        <c:noMultiLvlLbl val="1"/>
      </c:catAx>
      <c:valAx>
        <c:axId val="152353502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037007813"/>
        <c:crosses val="max"/>
        <c:crossBetween val="between"/>
      </c:valAx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B.33'!$G$7</c:f>
              <c:numCache>
                <c:formatCode>0</c:formatCode>
                <c:ptCount val="1"/>
                <c:pt idx="0">
                  <c:v>13500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3C0-47C8-BFB4-0D6BBB3C6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89561"/>
        <c:axId val="1022876789"/>
      </c:barChart>
      <c:catAx>
        <c:axId val="18393895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022876789"/>
        <c:crosses val="autoZero"/>
        <c:auto val="1"/>
        <c:lblAlgn val="ctr"/>
        <c:lblOffset val="100"/>
        <c:noMultiLvlLbl val="1"/>
      </c:catAx>
      <c:valAx>
        <c:axId val="1022876789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83938956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B.33'!$H$7</c:f>
              <c:numCache>
                <c:formatCode>0</c:formatCode>
                <c:ptCount val="1"/>
                <c:pt idx="0">
                  <c:v>19700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7D-4C32-8DF5-99031A4D9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380496"/>
        <c:axId val="1922221160"/>
      </c:barChart>
      <c:catAx>
        <c:axId val="81938049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922221160"/>
        <c:crosses val="autoZero"/>
        <c:auto val="1"/>
        <c:lblAlgn val="ctr"/>
        <c:lblOffset val="100"/>
        <c:noMultiLvlLbl val="1"/>
      </c:catAx>
      <c:valAx>
        <c:axId val="1922221160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81938049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B.33'!$G$5</c:f>
              <c:numCache>
                <c:formatCode>0.00</c:formatCode>
                <c:ptCount val="1"/>
                <c:pt idx="0">
                  <c:v>6.3596385542168674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B9F-4669-BC8D-CD6A8548B368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B.33'!$H$5</c:f>
              <c:numCache>
                <c:formatCode>0.00</c:formatCode>
                <c:ptCount val="1"/>
                <c:pt idx="0">
                  <c:v>9.2803614457831323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B9F-4669-BC8D-CD6A8548B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4967158"/>
        <c:axId val="63621819"/>
      </c:barChart>
      <c:catAx>
        <c:axId val="20349671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63621819"/>
        <c:crosses val="autoZero"/>
        <c:auto val="1"/>
        <c:lblAlgn val="ctr"/>
        <c:lblOffset val="100"/>
        <c:noMultiLvlLbl val="1"/>
      </c:catAx>
      <c:valAx>
        <c:axId val="63621819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034967158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B.44'!$G$7</c:f>
              <c:numCache>
                <c:formatCode>0</c:formatCode>
                <c:ptCount val="1"/>
                <c:pt idx="0">
                  <c:v>1200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B7C-4D91-B83F-ABB3FA8CF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16756"/>
        <c:axId val="1534020084"/>
      </c:barChart>
      <c:catAx>
        <c:axId val="8863167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34020084"/>
        <c:crosses val="autoZero"/>
        <c:auto val="1"/>
        <c:lblAlgn val="ctr"/>
        <c:lblOffset val="100"/>
        <c:noMultiLvlLbl val="1"/>
      </c:catAx>
      <c:valAx>
        <c:axId val="153402008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88631675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B.44'!$H$7</c:f>
              <c:numCache>
                <c:formatCode>0</c:formatCode>
                <c:ptCount val="1"/>
                <c:pt idx="0">
                  <c:v>2000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7A9-4833-BB1A-B77026D0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176044"/>
        <c:axId val="121671994"/>
      </c:barChart>
      <c:catAx>
        <c:axId val="10891760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1671994"/>
        <c:crosses val="autoZero"/>
        <c:auto val="1"/>
        <c:lblAlgn val="ctr"/>
        <c:lblOffset val="100"/>
        <c:noMultiLvlLbl val="1"/>
      </c:catAx>
      <c:valAx>
        <c:axId val="12167199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08917604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B.44'!$G$5</c:f>
              <c:numCache>
                <c:formatCode>0.00</c:formatCode>
                <c:ptCount val="1"/>
                <c:pt idx="0">
                  <c:v>6.0562499999999995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FBD-42DA-A663-2A416A0571D8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B.44'!$H$5</c:f>
              <c:numCache>
                <c:formatCode>0.00</c:formatCode>
                <c:ptCount val="1"/>
                <c:pt idx="0">
                  <c:v>10.09375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FBD-42DA-A663-2A416A05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1945284"/>
        <c:axId val="1837623638"/>
      </c:barChart>
      <c:catAx>
        <c:axId val="5919452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837623638"/>
        <c:crosses val="autoZero"/>
        <c:auto val="1"/>
        <c:lblAlgn val="ctr"/>
        <c:lblOffset val="100"/>
        <c:noMultiLvlLbl val="1"/>
      </c:catAx>
      <c:valAx>
        <c:axId val="1837623638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591945284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B.45'!$G$7</c:f>
              <c:numCache>
                <c:formatCode>0</c:formatCode>
                <c:ptCount val="1"/>
                <c:pt idx="0">
                  <c:v>10699.999999999998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C42-4635-9D60-673A7EF1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380547"/>
        <c:axId val="1124835290"/>
      </c:barChart>
      <c:catAx>
        <c:axId val="12033805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124835290"/>
        <c:crosses val="autoZero"/>
        <c:auto val="1"/>
        <c:lblAlgn val="ctr"/>
        <c:lblOffset val="100"/>
        <c:noMultiLvlLbl val="1"/>
      </c:catAx>
      <c:valAx>
        <c:axId val="1124835290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0338054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B.45'!$H$7</c:f>
              <c:numCache>
                <c:formatCode>0</c:formatCode>
                <c:ptCount val="1"/>
                <c:pt idx="0">
                  <c:v>26000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576-430E-A16F-D6484085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360868"/>
        <c:axId val="1552833663"/>
      </c:barChart>
      <c:catAx>
        <c:axId val="13033608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52833663"/>
        <c:crosses val="autoZero"/>
        <c:auto val="1"/>
        <c:lblAlgn val="ctr"/>
        <c:lblOffset val="100"/>
        <c:noMultiLvlLbl val="1"/>
      </c:catAx>
      <c:valAx>
        <c:axId val="1552833663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30336086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B.45'!$G$5</c:f>
              <c:numCache>
                <c:formatCode>0.00</c:formatCode>
                <c:ptCount val="1"/>
                <c:pt idx="0">
                  <c:v>13032.133514986375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862-4206-9698-E72636239FD9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B.45'!$H$5</c:f>
              <c:numCache>
                <c:formatCode>0.00</c:formatCode>
                <c:ptCount val="1"/>
                <c:pt idx="0">
                  <c:v>31666.866485013627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862-4206-9698-E72636239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883343"/>
        <c:axId val="289634224"/>
      </c:barChart>
      <c:catAx>
        <c:axId val="7648833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89634224"/>
        <c:crosses val="autoZero"/>
        <c:auto val="1"/>
        <c:lblAlgn val="ctr"/>
        <c:lblOffset val="100"/>
        <c:noMultiLvlLbl val="1"/>
      </c:catAx>
      <c:valAx>
        <c:axId val="289634224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764883343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'S_R Plateau B.21'!$G$7</c:f>
              <c:numCache>
                <c:formatCode>0</c:formatCode>
                <c:ptCount val="1"/>
                <c:pt idx="0">
                  <c:v>13200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F97-4E5B-B2B8-3F97E481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172752"/>
        <c:axId val="1287513585"/>
      </c:barChart>
      <c:catAx>
        <c:axId val="7111727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87513585"/>
        <c:crosses val="autoZero"/>
        <c:auto val="1"/>
        <c:lblAlgn val="ctr"/>
        <c:lblOffset val="100"/>
        <c:noMultiLvlLbl val="1"/>
      </c:catAx>
      <c:valAx>
        <c:axId val="128751358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71117275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B.21'!$H$7</c:f>
              <c:numCache>
                <c:formatCode>0</c:formatCode>
                <c:ptCount val="1"/>
                <c:pt idx="0">
                  <c:v>13400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D99-48F0-AD23-80D39D86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188004"/>
        <c:axId val="1188990221"/>
      </c:barChart>
      <c:catAx>
        <c:axId val="19011880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188990221"/>
        <c:crosses val="autoZero"/>
        <c:auto val="1"/>
        <c:lblAlgn val="ctr"/>
        <c:lblOffset val="100"/>
        <c:noMultiLvlLbl val="1"/>
      </c:catAx>
      <c:valAx>
        <c:axId val="1188990221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901188004"/>
        <c:crosses val="max"/>
        <c:crossBetween val="between"/>
      </c:valAx>
    </c:plotArea>
    <c:legend>
      <c:legendPos val="r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'S_R Plateau B.21'!$H$7</c:f>
              <c:numCache>
                <c:formatCode>0</c:formatCode>
                <c:ptCount val="1"/>
                <c:pt idx="0">
                  <c:v>14480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88E-482B-B0B9-5974DE61A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535161"/>
        <c:axId val="994560886"/>
      </c:barChart>
      <c:catAx>
        <c:axId val="9695351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94560886"/>
        <c:crosses val="autoZero"/>
        <c:auto val="1"/>
        <c:lblAlgn val="ctr"/>
        <c:lblOffset val="100"/>
        <c:noMultiLvlLbl val="1"/>
      </c:catAx>
      <c:valAx>
        <c:axId val="99456088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6953516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'S_R Plateau B.21'!$H$5</c:f>
              <c:numCache>
                <c:formatCode>0.00</c:formatCode>
                <c:ptCount val="1"/>
                <c:pt idx="0">
                  <c:v>6.539017341040462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7D5-4610-8304-242AB07A7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27458"/>
        <c:axId val="930303754"/>
      </c:barChart>
      <c:catAx>
        <c:axId val="2569274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930303754"/>
        <c:crosses val="autoZero"/>
        <c:auto val="1"/>
        <c:lblAlgn val="ctr"/>
        <c:lblOffset val="100"/>
        <c:noMultiLvlLbl val="1"/>
      </c:catAx>
      <c:valAx>
        <c:axId val="93030375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256927458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B.31'!$G$7</c:f>
              <c:numCache>
                <c:formatCode>0</c:formatCode>
                <c:ptCount val="1"/>
                <c:pt idx="0">
                  <c:v>14200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B34-4E26-8A70-B4498777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675709"/>
        <c:axId val="1241419993"/>
      </c:barChart>
      <c:catAx>
        <c:axId val="130267570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41419993"/>
        <c:crosses val="autoZero"/>
        <c:auto val="1"/>
        <c:lblAlgn val="ctr"/>
        <c:lblOffset val="100"/>
        <c:noMultiLvlLbl val="1"/>
      </c:catAx>
      <c:valAx>
        <c:axId val="1241419993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30267570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B.31'!$H$7</c:f>
              <c:numCache>
                <c:formatCode>0</c:formatCode>
                <c:ptCount val="1"/>
                <c:pt idx="0">
                  <c:v>15000.000000000002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089-4C97-9A4B-ADD02F5A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171231"/>
        <c:axId val="1367469104"/>
      </c:barChart>
      <c:catAx>
        <c:axId val="21261712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367469104"/>
        <c:crosses val="autoZero"/>
        <c:auto val="1"/>
        <c:lblAlgn val="ctr"/>
        <c:lblOffset val="100"/>
        <c:noMultiLvlLbl val="1"/>
      </c:catAx>
      <c:valAx>
        <c:axId val="136746910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12617123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B.31'!$H$5</c:f>
              <c:numCache>
                <c:formatCode>0.00</c:formatCode>
                <c:ptCount val="1"/>
                <c:pt idx="0">
                  <c:v>1.3767123287671235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8AD-4A16-A507-332F97C8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442486"/>
        <c:axId val="946793738"/>
      </c:barChart>
      <c:catAx>
        <c:axId val="11064424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946793738"/>
        <c:crosses val="autoZero"/>
        <c:auto val="1"/>
        <c:lblAlgn val="ctr"/>
        <c:lblOffset val="100"/>
        <c:noMultiLvlLbl val="1"/>
      </c:catAx>
      <c:valAx>
        <c:axId val="946793738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110644248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B.32'!$G$7</c:f>
              <c:numCache>
                <c:formatCode>0</c:formatCode>
                <c:ptCount val="1"/>
                <c:pt idx="0">
                  <c:v>14600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59-454E-8CD6-FEEBBD51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74353"/>
        <c:axId val="1657351047"/>
      </c:barChart>
      <c:catAx>
        <c:axId val="1532743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657351047"/>
        <c:crosses val="autoZero"/>
        <c:auto val="1"/>
        <c:lblAlgn val="ctr"/>
        <c:lblOffset val="100"/>
        <c:noMultiLvlLbl val="1"/>
      </c:catAx>
      <c:valAx>
        <c:axId val="1657351047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327435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B.32'!$H$7</c:f>
              <c:numCache>
                <c:formatCode>0</c:formatCode>
                <c:ptCount val="1"/>
                <c:pt idx="0">
                  <c:v>18000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D4-44A6-8BCE-CA0F2458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310314"/>
        <c:axId val="1100320798"/>
      </c:barChart>
      <c:catAx>
        <c:axId val="17173103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100320798"/>
        <c:crosses val="autoZero"/>
        <c:auto val="1"/>
        <c:lblAlgn val="ctr"/>
        <c:lblOffset val="100"/>
        <c:noMultiLvlLbl val="1"/>
      </c:catAx>
      <c:valAx>
        <c:axId val="1100320798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71731031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B.32'!$H$5</c:f>
              <c:numCache>
                <c:formatCode>0.00</c:formatCode>
                <c:ptCount val="1"/>
                <c:pt idx="0">
                  <c:v>8.5030674846625782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30-415F-A7BC-5D33BA74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981797"/>
        <c:axId val="1334726541"/>
      </c:barChart>
      <c:catAx>
        <c:axId val="12939817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334726541"/>
        <c:crosses val="autoZero"/>
        <c:auto val="1"/>
        <c:lblAlgn val="ctr"/>
        <c:lblOffset val="100"/>
        <c:noMultiLvlLbl val="1"/>
      </c:catAx>
      <c:valAx>
        <c:axId val="1334726541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129398179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B.33'!$G$7</c:f>
              <c:numCache>
                <c:formatCode>0</c:formatCode>
                <c:ptCount val="1"/>
                <c:pt idx="0">
                  <c:v>13100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D1F-475B-9795-D3BA2189E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473360"/>
        <c:axId val="1241610931"/>
      </c:barChart>
      <c:catAx>
        <c:axId val="31347336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41610931"/>
        <c:crosses val="autoZero"/>
        <c:auto val="1"/>
        <c:lblAlgn val="ctr"/>
        <c:lblOffset val="100"/>
        <c:noMultiLvlLbl val="1"/>
      </c:catAx>
      <c:valAx>
        <c:axId val="1241610931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31347336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B.33'!$H$7</c:f>
              <c:numCache>
                <c:formatCode>0</c:formatCode>
                <c:ptCount val="1"/>
                <c:pt idx="0">
                  <c:v>20000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084-4CDA-97A3-BE3F1B9D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351977"/>
        <c:axId val="217921575"/>
      </c:barChart>
      <c:catAx>
        <c:axId val="197935197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17921575"/>
        <c:crosses val="autoZero"/>
        <c:auto val="1"/>
        <c:lblAlgn val="ctr"/>
        <c:lblOffset val="100"/>
        <c:noMultiLvlLbl val="1"/>
      </c:catAx>
      <c:valAx>
        <c:axId val="21792157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97935197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B.21'!$G$5</c:f>
              <c:numCache>
                <c:formatCode>0.00</c:formatCode>
                <c:ptCount val="1"/>
                <c:pt idx="0">
                  <c:v>7.0555555555555554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07-4E8A-AB01-15DB7A1D73CC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B.21'!$H$5</c:f>
              <c:numCache>
                <c:formatCode>0.00</c:formatCode>
                <c:ptCount val="1"/>
                <c:pt idx="0">
                  <c:v>7.4444444444444446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307-4E8A-AB01-15DB7A1D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26340"/>
        <c:axId val="737063893"/>
      </c:barChart>
      <c:catAx>
        <c:axId val="9662634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737063893"/>
        <c:crosses val="autoZero"/>
        <c:auto val="1"/>
        <c:lblAlgn val="ctr"/>
        <c:lblOffset val="100"/>
        <c:noMultiLvlLbl val="1"/>
      </c:catAx>
      <c:valAx>
        <c:axId val="737063893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CA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6626340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B.33'!$H$5</c:f>
              <c:numCache>
                <c:formatCode>0.00</c:formatCode>
                <c:ptCount val="1"/>
                <c:pt idx="0">
                  <c:v>7.5528700906344408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B48-495B-987B-DA5C0F152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119353"/>
        <c:axId val="1276771512"/>
      </c:barChart>
      <c:catAx>
        <c:axId val="11611193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276771512"/>
        <c:crosses val="autoZero"/>
        <c:auto val="1"/>
        <c:lblAlgn val="ctr"/>
        <c:lblOffset val="100"/>
        <c:noMultiLvlLbl val="1"/>
      </c:catAx>
      <c:valAx>
        <c:axId val="1276771512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1161119353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B.44'!$G$7</c:f>
              <c:numCache>
                <c:formatCode>0</c:formatCode>
                <c:ptCount val="1"/>
                <c:pt idx="0">
                  <c:v>13500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5B9-4D78-8E5C-7BD5880A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240722"/>
        <c:axId val="809595386"/>
      </c:barChart>
      <c:catAx>
        <c:axId val="20932407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809595386"/>
        <c:crosses val="autoZero"/>
        <c:auto val="1"/>
        <c:lblAlgn val="ctr"/>
        <c:lblOffset val="100"/>
        <c:noMultiLvlLbl val="1"/>
      </c:catAx>
      <c:valAx>
        <c:axId val="80959538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09324072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B.44'!$H$7</c:f>
              <c:numCache>
                <c:formatCode>0</c:formatCode>
                <c:ptCount val="1"/>
                <c:pt idx="0">
                  <c:v>25500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FFD-4A90-839E-ED02D1CD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897936"/>
        <c:axId val="1069332151"/>
      </c:barChart>
      <c:catAx>
        <c:axId val="32689793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069332151"/>
        <c:crosses val="autoZero"/>
        <c:auto val="1"/>
        <c:lblAlgn val="ctr"/>
        <c:lblOffset val="100"/>
        <c:noMultiLvlLbl val="1"/>
      </c:catAx>
      <c:valAx>
        <c:axId val="1069332151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32689793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layout>
        <c:manualLayout>
          <c:xMode val="edge"/>
          <c:yMode val="edge"/>
          <c:x val="1.7829457364341083E-3"/>
          <c:y val="3.150684931506849E-3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B.44'!$H$5</c:f>
              <c:numCache>
                <c:formatCode>0.00</c:formatCode>
                <c:ptCount val="1"/>
                <c:pt idx="0">
                  <c:v>7.7480769230769226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7E9-4632-A3EA-4D73520B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596886"/>
        <c:axId val="1834250162"/>
      </c:barChart>
      <c:catAx>
        <c:axId val="17395968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834250162"/>
        <c:crosses val="autoZero"/>
        <c:auto val="1"/>
        <c:lblAlgn val="ctr"/>
        <c:lblOffset val="100"/>
        <c:noMultiLvlLbl val="1"/>
      </c:catAx>
      <c:valAx>
        <c:axId val="1834250162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173959688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B.45'!$G$7</c:f>
              <c:numCache>
                <c:formatCode>0</c:formatCode>
                <c:ptCount val="1"/>
                <c:pt idx="0">
                  <c:v>1500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87-45D9-9194-CE9E9DA3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5276154"/>
        <c:axId val="646484388"/>
      </c:barChart>
      <c:catAx>
        <c:axId val="20352761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646484388"/>
        <c:crosses val="autoZero"/>
        <c:auto val="1"/>
        <c:lblAlgn val="ctr"/>
        <c:lblOffset val="100"/>
        <c:noMultiLvlLbl val="1"/>
      </c:catAx>
      <c:valAx>
        <c:axId val="646484388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03527615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B.45'!$H$7</c:f>
              <c:numCache>
                <c:formatCode>0</c:formatCode>
                <c:ptCount val="1"/>
                <c:pt idx="0">
                  <c:v>-1000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DF9-4CAA-B1D9-252D92E7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620247"/>
        <c:axId val="1102791796"/>
      </c:barChart>
      <c:catAx>
        <c:axId val="19536202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102791796"/>
        <c:crosses val="autoZero"/>
        <c:auto val="1"/>
        <c:lblAlgn val="ctr"/>
        <c:lblOffset val="100"/>
        <c:noMultiLvlLbl val="1"/>
      </c:catAx>
      <c:valAx>
        <c:axId val="110279179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95362024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200" b="1">
                <a:solidFill>
                  <a:srgbClr val="FF0000"/>
                </a:solidFill>
                <a:latin typeface="Arial"/>
              </a:defRPr>
            </a:pPr>
            <a:r>
              <a:rPr sz="1200" b="1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 b="1">
                    <a:solidFill>
                      <a:srgbClr val="FF0000"/>
                    </a:solidFill>
                    <a:latin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Plateau B.45'!$H$5</c:f>
              <c:numCache>
                <c:formatCode>0.00</c:formatCode>
                <c:ptCount val="1"/>
                <c:pt idx="0">
                  <c:v>-20.3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24C-448F-9F14-7068B27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336054"/>
        <c:axId val="310514161"/>
      </c:barChart>
      <c:catAx>
        <c:axId val="16953360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310514161"/>
        <c:crosses val="autoZero"/>
        <c:auto val="1"/>
        <c:lblAlgn val="ctr"/>
        <c:lblOffset val="100"/>
        <c:noMultiLvlLbl val="1"/>
      </c:catAx>
      <c:valAx>
        <c:axId val="310514161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  <a:endParaRPr lang="fr-FR"/>
          </a:p>
        </c:txPr>
        <c:crossAx val="169533605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S-R Fourgon B.31'!$G$7</c:f>
              <c:numCache>
                <c:formatCode>0</c:formatCode>
                <c:ptCount val="1"/>
                <c:pt idx="0">
                  <c:v>13000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433-4172-B503-4D9F47E45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081275"/>
        <c:axId val="842862940"/>
      </c:barChart>
      <c:catAx>
        <c:axId val="12590812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842862940"/>
        <c:crosses val="autoZero"/>
        <c:auto val="1"/>
        <c:lblAlgn val="ctr"/>
        <c:lblOffset val="100"/>
        <c:noMultiLvlLbl val="1"/>
      </c:catAx>
      <c:valAx>
        <c:axId val="842862940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59081275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S-R Fourgon B.31'!$H$7</c:f>
              <c:numCache>
                <c:formatCode>0</c:formatCode>
                <c:ptCount val="1"/>
                <c:pt idx="0">
                  <c:v>15400.000000000002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1E2-4C23-BA1A-D191D55C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713012"/>
        <c:axId val="2076878573"/>
      </c:barChart>
      <c:catAx>
        <c:axId val="8427130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2076878573"/>
        <c:crosses val="autoZero"/>
        <c:auto val="1"/>
        <c:lblAlgn val="ctr"/>
        <c:lblOffset val="100"/>
        <c:noMultiLvlLbl val="1"/>
      </c:catAx>
      <c:valAx>
        <c:axId val="2076878573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842713012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S-R Fourgon B.31'!$G$5</c:f>
              <c:numCache>
                <c:formatCode>0.00</c:formatCode>
                <c:ptCount val="1"/>
                <c:pt idx="0">
                  <c:v>6.7197183098591546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478-4B4F-BC66-FBBE83475A4B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S-R Fourgon B.31'!$H$5</c:f>
              <c:numCache>
                <c:formatCode>0.00</c:formatCode>
                <c:ptCount val="1"/>
                <c:pt idx="0">
                  <c:v>7.960281690140846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478-4B4F-BC66-FBBE8347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115668"/>
        <c:axId val="980911800"/>
      </c:barChart>
      <c:catAx>
        <c:axId val="12061156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80911800"/>
        <c:crosses val="autoZero"/>
        <c:auto val="1"/>
        <c:lblAlgn val="ctr"/>
        <c:lblOffset val="100"/>
        <c:noMultiLvlLbl val="1"/>
      </c:catAx>
      <c:valAx>
        <c:axId val="980911800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06115668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B.32'!$G$7</c:f>
              <c:numCache>
                <c:formatCode>0</c:formatCode>
                <c:ptCount val="1"/>
                <c:pt idx="0">
                  <c:v>14700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497-4A41-86BB-A8D2FC3C7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62917"/>
        <c:axId val="388941363"/>
      </c:barChart>
      <c:catAx>
        <c:axId val="1548629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388941363"/>
        <c:crosses val="autoZero"/>
        <c:auto val="1"/>
        <c:lblAlgn val="ctr"/>
        <c:lblOffset val="100"/>
        <c:noMultiLvlLbl val="1"/>
      </c:catAx>
      <c:valAx>
        <c:axId val="388941363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4862917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B.32'!$H$7</c:f>
              <c:numCache>
                <c:formatCode>0</c:formatCode>
                <c:ptCount val="1"/>
                <c:pt idx="0">
                  <c:v>19400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A36-41FB-9E3E-3E295577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568739"/>
        <c:axId val="1292025110"/>
      </c:barChart>
      <c:catAx>
        <c:axId val="96756873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292025110"/>
        <c:crosses val="autoZero"/>
        <c:auto val="1"/>
        <c:lblAlgn val="ctr"/>
        <c:lblOffset val="100"/>
        <c:noMultiLvlLbl val="1"/>
      </c:catAx>
      <c:valAx>
        <c:axId val="1292025110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967568739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B.32'!$G$5</c:f>
              <c:numCache>
                <c:formatCode>0.00</c:formatCode>
                <c:ptCount val="1"/>
                <c:pt idx="0">
                  <c:v>6.7249266862170085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FE-4F70-ADEA-B8B23D802A3A}"/>
            </c:ext>
          </c:extLst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'S-R Fourgon B.32'!$H$5</c:f>
              <c:numCache>
                <c:formatCode>0.00</c:formatCode>
                <c:ptCount val="1"/>
                <c:pt idx="0">
                  <c:v>8.8750733137829911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FE-4F70-ADEA-B8B23D80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2739412"/>
        <c:axId val="1799098368"/>
      </c:barChart>
      <c:catAx>
        <c:axId val="15227394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799098368"/>
        <c:crosses val="autoZero"/>
        <c:auto val="1"/>
        <c:lblAlgn val="ctr"/>
        <c:lblOffset val="100"/>
        <c:noMultiLvlLbl val="1"/>
      </c:catAx>
      <c:valAx>
        <c:axId val="1799098368"/>
        <c:scaling>
          <c:orientation val="minMax"/>
          <c:max val="1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2000" b="1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22739412"/>
        <c:crosses val="max"/>
        <c:crossBetween val="between"/>
      </c:valAx>
    </c:plotArea>
    <c:plotVisOnly val="0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3" name="Chart 2" title="Graphiq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438150</xdr:rowOff>
    </xdr:from>
    <xdr:ext cx="5191125" cy="857250"/>
    <xdr:graphicFrame macro="">
      <xdr:nvGraphicFramePr>
        <xdr:cNvPr id="4" name="Chart 3" title="Graphiqu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5" name="image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</xdr:row>
      <xdr:rowOff>180975</xdr:rowOff>
    </xdr:from>
    <xdr:ext cx="571500" cy="361950"/>
    <xdr:graphicFrame macro="">
      <xdr:nvGraphicFramePr>
        <xdr:cNvPr id="28" name="Chart 28" title="Graphique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238125</xdr:colOff>
      <xdr:row>1</xdr:row>
      <xdr:rowOff>180975</xdr:rowOff>
    </xdr:from>
    <xdr:ext cx="657225" cy="361950"/>
    <xdr:graphicFrame macro="">
      <xdr:nvGraphicFramePr>
        <xdr:cNvPr id="29" name="Chart 29" title="Graphique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514350</xdr:colOff>
      <xdr:row>1</xdr:row>
      <xdr:rowOff>47625</xdr:rowOff>
    </xdr:from>
    <xdr:ext cx="2486025" cy="1390650"/>
    <xdr:graphicFrame macro="">
      <xdr:nvGraphicFramePr>
        <xdr:cNvPr id="30" name="Chart 30" title="Graphique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1</xdr:row>
      <xdr:rowOff>180975</xdr:rowOff>
    </xdr:from>
    <xdr:ext cx="571500" cy="361950"/>
    <xdr:graphicFrame macro="">
      <xdr:nvGraphicFramePr>
        <xdr:cNvPr id="31" name="Chart 31" title="Graphique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57150</xdr:colOff>
      <xdr:row>1</xdr:row>
      <xdr:rowOff>180975</xdr:rowOff>
    </xdr:from>
    <xdr:ext cx="657225" cy="361950"/>
    <xdr:graphicFrame macro="">
      <xdr:nvGraphicFramePr>
        <xdr:cNvPr id="32" name="Chart 32" title="Graphique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495300</xdr:colOff>
      <xdr:row>1</xdr:row>
      <xdr:rowOff>57150</xdr:rowOff>
    </xdr:from>
    <xdr:ext cx="2457450" cy="1390650"/>
    <xdr:graphicFrame macro="">
      <xdr:nvGraphicFramePr>
        <xdr:cNvPr id="33" name="Chart 33" title="Graphique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1</xdr:row>
      <xdr:rowOff>180975</xdr:rowOff>
    </xdr:from>
    <xdr:ext cx="571500" cy="361950"/>
    <xdr:graphicFrame macro="">
      <xdr:nvGraphicFramePr>
        <xdr:cNvPr id="34" name="Chart 34" title="Graphique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295275</xdr:colOff>
      <xdr:row>1</xdr:row>
      <xdr:rowOff>180975</xdr:rowOff>
    </xdr:from>
    <xdr:ext cx="657225" cy="361950"/>
    <xdr:graphicFrame macro="">
      <xdr:nvGraphicFramePr>
        <xdr:cNvPr id="35" name="Chart 35" title="Graphique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457200</xdr:colOff>
      <xdr:row>1</xdr:row>
      <xdr:rowOff>95250</xdr:rowOff>
    </xdr:from>
    <xdr:ext cx="2466975" cy="1390650"/>
    <xdr:graphicFrame macro="">
      <xdr:nvGraphicFramePr>
        <xdr:cNvPr id="36" name="Chart 36" title="Graphique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4" name="Chart 4" title="Graphiqu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5" name="Chart 5" title="Graphiqu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428625</xdr:rowOff>
    </xdr:from>
    <xdr:ext cx="5324475" cy="857250"/>
    <xdr:graphicFrame macro="">
      <xdr:nvGraphicFramePr>
        <xdr:cNvPr id="6" name="Chart 6" title="Graphiqu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7" name="Chart 7" title="Graphiqu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8" name="Chart 8" title="Graphiqu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609600</xdr:colOff>
      <xdr:row>1</xdr:row>
      <xdr:rowOff>438150</xdr:rowOff>
    </xdr:from>
    <xdr:ext cx="5534025" cy="857250"/>
    <xdr:graphicFrame macro="">
      <xdr:nvGraphicFramePr>
        <xdr:cNvPr id="9" name="Chart 9" title="Graphiqu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10" name="Chart 10" title="Graphiqu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11" name="Chart 11" title="Graphique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628650</xdr:colOff>
      <xdr:row>1</xdr:row>
      <xdr:rowOff>438150</xdr:rowOff>
    </xdr:from>
    <xdr:ext cx="5667375" cy="857250"/>
    <xdr:graphicFrame macro="">
      <xdr:nvGraphicFramePr>
        <xdr:cNvPr id="12" name="Chart 12" title="Graphiqu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13" name="Chart 13" title="Graphique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14" name="Chart 14" title="Graphique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619125</xdr:colOff>
      <xdr:row>1</xdr:row>
      <xdr:rowOff>476250</xdr:rowOff>
    </xdr:from>
    <xdr:ext cx="5734050" cy="857250"/>
    <xdr:graphicFrame macro="">
      <xdr:nvGraphicFramePr>
        <xdr:cNvPr id="15" name="Chart 15" title="Graphique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</xdr:row>
      <xdr:rowOff>180975</xdr:rowOff>
    </xdr:from>
    <xdr:ext cx="571500" cy="361950"/>
    <xdr:graphicFrame macro="">
      <xdr:nvGraphicFramePr>
        <xdr:cNvPr id="16" name="Chart 16" title="Graphique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 macro="">
      <xdr:nvGraphicFramePr>
        <xdr:cNvPr id="17" name="Chart 17" title="Graphique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419100</xdr:rowOff>
    </xdr:from>
    <xdr:ext cx="5705475" cy="857250"/>
    <xdr:graphicFrame macro="">
      <xdr:nvGraphicFramePr>
        <xdr:cNvPr id="18" name="Chart 18" title="Graphique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1038225</xdr:colOff>
      <xdr:row>1</xdr:row>
      <xdr:rowOff>180975</xdr:rowOff>
    </xdr:from>
    <xdr:ext cx="571500" cy="361950"/>
    <xdr:graphicFrame macro="">
      <xdr:nvGraphicFramePr>
        <xdr:cNvPr id="19" name="Chart 19" title="Graphique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352425</xdr:colOff>
      <xdr:row>1</xdr:row>
      <xdr:rowOff>180975</xdr:rowOff>
    </xdr:from>
    <xdr:ext cx="657225" cy="361950"/>
    <xdr:graphicFrame macro="">
      <xdr:nvGraphicFramePr>
        <xdr:cNvPr id="20" name="Chart 20" title="Graphique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581025</xdr:colOff>
      <xdr:row>1</xdr:row>
      <xdr:rowOff>47625</xdr:rowOff>
    </xdr:from>
    <xdr:ext cx="2419350" cy="1438275"/>
    <xdr:graphicFrame macro="">
      <xdr:nvGraphicFramePr>
        <xdr:cNvPr id="21" name="Chart 21" title="Graphique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933450</xdr:colOff>
      <xdr:row>1</xdr:row>
      <xdr:rowOff>180975</xdr:rowOff>
    </xdr:from>
    <xdr:ext cx="571500" cy="361950"/>
    <xdr:graphicFrame macro="">
      <xdr:nvGraphicFramePr>
        <xdr:cNvPr id="22" name="Chart 22" title="Graphique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295275</xdr:colOff>
      <xdr:row>1</xdr:row>
      <xdr:rowOff>180975</xdr:rowOff>
    </xdr:from>
    <xdr:ext cx="657225" cy="361950"/>
    <xdr:graphicFrame macro="">
      <xdr:nvGraphicFramePr>
        <xdr:cNvPr id="23" name="Chart 23" title="Graphique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590550</xdr:colOff>
      <xdr:row>1</xdr:row>
      <xdr:rowOff>66675</xdr:rowOff>
    </xdr:from>
    <xdr:ext cx="2438400" cy="1390650"/>
    <xdr:graphicFrame macro="">
      <xdr:nvGraphicFramePr>
        <xdr:cNvPr id="24" name="Chart 24" title="Graphique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1</xdr:row>
      <xdr:rowOff>180975</xdr:rowOff>
    </xdr:from>
    <xdr:ext cx="571500" cy="361950"/>
    <xdr:graphicFrame macro="">
      <xdr:nvGraphicFramePr>
        <xdr:cNvPr id="25" name="Chart 25" title="Graphique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190500</xdr:colOff>
      <xdr:row>1</xdr:row>
      <xdr:rowOff>180975</xdr:rowOff>
    </xdr:from>
    <xdr:ext cx="657225" cy="361950"/>
    <xdr:graphicFrame macro="">
      <xdr:nvGraphicFramePr>
        <xdr:cNvPr id="26" name="Chart 26" title="Graphique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542925</xdr:colOff>
      <xdr:row>1</xdr:row>
      <xdr:rowOff>38100</xdr:rowOff>
    </xdr:from>
    <xdr:ext cx="2438400" cy="1390650"/>
    <xdr:graphicFrame macro="">
      <xdr:nvGraphicFramePr>
        <xdr:cNvPr id="27" name="Chart 27" title="Graphique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open?id=18mnNwauOVuLkw83ka0opUcOKIIupET8O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drive.google.com/open?id=18mnNwauOVuLkw83ka0opUcOKIIupET8O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drive.google.com/open?id=18mnNwauOVuLkw83ka0opUcOKIIupET8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drive.google.com/open?id=18mnNwauOVuLkw83ka0opUcOKIIupET8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open?id=18mnNwauOVuLkw83ka0opUcOKIIupET8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rive.google.com/open?id=18mnNwauOVuLkw83ka0opUcOKIIupET8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drive.google.com/open?id=18mnNwauOVuLkw83ka0opUcOKIIupET8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drive.google.com/open?id=18mnNwauOVuLkw83ka0opUcOKIIupET8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drive.google.com/open?id=18mnNwauOVuLkw83ka0opUcOKIIupET8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drive.google.com/open?id=18mnNwauOVuLkw83ka0opUcOKIIupET8O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drive.google.com/open?id=18mnNwauOVuLkw83ka0opUcOKIIupET8O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drive.google.com/open?id=18mnNwauOVuLkw83ka0opUcOKIIupET8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5"/>
  <sheetViews>
    <sheetView showGridLines="0" tabSelected="1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12700</v>
      </c>
      <c r="H1" s="2">
        <f>SUM(F14)</f>
        <v>13400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0.48659003831417624</v>
      </c>
      <c r="H2" s="4">
        <f>SUM(F14/F15)</f>
        <v>0.51340996168582376</v>
      </c>
    </row>
    <row r="3" spans="1:8" ht="13.2" x14ac:dyDescent="0.25">
      <c r="A3" s="5"/>
      <c r="B3" s="52" t="s">
        <v>1</v>
      </c>
      <c r="C3" s="53"/>
      <c r="D3" s="54">
        <v>12.5</v>
      </c>
      <c r="E3" s="55"/>
      <c r="F3" s="6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7.0555555555555554</v>
      </c>
      <c r="H5" s="10">
        <f>SUM(H2*G6)</f>
        <v>7.4444444444444446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7</v>
      </c>
      <c r="G6" s="16">
        <f>SUM(D3+2)</f>
        <v>14.5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18000</v>
      </c>
      <c r="G7" s="22">
        <f>SUM(F15*G2)</f>
        <v>12700</v>
      </c>
      <c r="H7" s="22">
        <f>SUM(F15*H2)</f>
        <v>13400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8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4800</v>
      </c>
      <c r="C10" s="27">
        <v>6000</v>
      </c>
      <c r="D10" s="11"/>
      <c r="E10" s="14"/>
      <c r="F10" s="28">
        <v>4600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41500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10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700</v>
      </c>
      <c r="C14" s="34">
        <f t="shared" si="0"/>
        <v>12000</v>
      </c>
      <c r="D14" s="11"/>
      <c r="E14" s="14"/>
      <c r="F14" s="35">
        <f>SUM(F7-F10)</f>
        <v>13400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26100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11" priority="1" operator="greaterThanOrEqual">
      <formula>1</formula>
    </cfRule>
  </conditionalFormatting>
  <hyperlinks>
    <hyperlink ref="B1" r:id="rId1" xr:uid="{00000000-0004-0000-0000-000000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13100</v>
      </c>
      <c r="H1" s="2">
        <f>SUM(F14)</f>
        <v>20000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0.39577039274924469</v>
      </c>
      <c r="H2" s="4">
        <f>SUM(F14/F15)</f>
        <v>0.60422960725075525</v>
      </c>
    </row>
    <row r="3" spans="1:8" ht="13.2" x14ac:dyDescent="0.25">
      <c r="A3" s="5"/>
      <c r="B3" s="52" t="s">
        <v>1</v>
      </c>
      <c r="C3" s="53"/>
      <c r="D3" s="54">
        <v>12.5</v>
      </c>
      <c r="E3" s="55"/>
      <c r="F3" s="5"/>
      <c r="G3" s="7"/>
      <c r="H3" s="40">
        <f>SUM(H2-G2)</f>
        <v>0.20845921450151056</v>
      </c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4.9471299093655583</v>
      </c>
      <c r="H5" s="10">
        <f>SUM(H2*G6)</f>
        <v>7.5528700906344408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18</v>
      </c>
      <c r="G6" s="16">
        <f>SUM(D3)</f>
        <v>12.5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26000</v>
      </c>
      <c r="G7" s="22">
        <f>SUM(F15*G2)</f>
        <v>13100</v>
      </c>
      <c r="H7" s="22">
        <f>SUM(F15*H2)</f>
        <v>20000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33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4400</v>
      </c>
      <c r="C10" s="27">
        <v>6000</v>
      </c>
      <c r="D10" s="11"/>
      <c r="E10" s="14"/>
      <c r="F10" s="28">
        <v>6000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49500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34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1100</v>
      </c>
      <c r="C14" s="34">
        <f t="shared" si="0"/>
        <v>12000</v>
      </c>
      <c r="D14" s="11"/>
      <c r="E14" s="14"/>
      <c r="F14" s="35">
        <f>SUM(F7-F10)</f>
        <v>20000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33100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2" priority="1" operator="greaterThanOrEqual">
      <formula>1</formula>
    </cfRule>
  </conditionalFormatting>
  <hyperlinks>
    <hyperlink ref="B1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13500</v>
      </c>
      <c r="H1" s="2">
        <f>SUM(F14)</f>
        <v>25500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0.34615384615384615</v>
      </c>
      <c r="H2" s="4">
        <f>SUM(F14/F15)</f>
        <v>0.65384615384615385</v>
      </c>
    </row>
    <row r="3" spans="1:8" ht="13.2" x14ac:dyDescent="0.25">
      <c r="A3" s="5"/>
      <c r="B3" s="52" t="s">
        <v>1</v>
      </c>
      <c r="C3" s="53"/>
      <c r="D3" s="60">
        <v>11.85</v>
      </c>
      <c r="E3" s="55"/>
      <c r="F3" s="5"/>
      <c r="G3" s="7"/>
      <c r="H3" s="40">
        <f>SUM(H2-G2)</f>
        <v>0.30769230769230771</v>
      </c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4.101923076923077</v>
      </c>
      <c r="H5" s="10">
        <f>SUM(H2*G6)</f>
        <v>7.7480769230769226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21</v>
      </c>
      <c r="G6" s="16">
        <f>SUM(D3)</f>
        <v>11.85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32000</v>
      </c>
      <c r="G7" s="22">
        <f>SUM(F15*G2)</f>
        <v>13500</v>
      </c>
      <c r="H7" s="22">
        <f>SUM(F15*H2)</f>
        <v>25500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35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4400</v>
      </c>
      <c r="C10" s="27">
        <v>5600</v>
      </c>
      <c r="D10" s="11"/>
      <c r="E10" s="14"/>
      <c r="F10" s="28">
        <v>6500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55500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36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1100</v>
      </c>
      <c r="C14" s="34">
        <f t="shared" si="0"/>
        <v>12400</v>
      </c>
      <c r="D14" s="11"/>
      <c r="E14" s="14"/>
      <c r="F14" s="35">
        <f>SUM(F7-F10)</f>
        <v>25500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39000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1" priority="1" operator="greaterThanOrEqual">
      <formula>1</formula>
    </cfRule>
  </conditionalFormatting>
  <hyperlinks>
    <hyperlink ref="B1" r:id="rId1" xr:uid="{00000000-0004-0000-0A00-00000000000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1500</v>
      </c>
      <c r="H1" s="2">
        <f>SUM(F14)</f>
        <v>-1000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3</v>
      </c>
      <c r="H2" s="4">
        <f>SUM(F14/F15)</f>
        <v>-2</v>
      </c>
    </row>
    <row r="3" spans="1:8" ht="13.2" x14ac:dyDescent="0.25">
      <c r="A3" s="5"/>
      <c r="B3" s="52" t="s">
        <v>1</v>
      </c>
      <c r="C3" s="53"/>
      <c r="D3" s="60">
        <v>10.15</v>
      </c>
      <c r="E3" s="55"/>
      <c r="F3" s="5"/>
      <c r="G3" s="7"/>
      <c r="H3" s="40">
        <f>SUM(H2-G2)</f>
        <v>-5</v>
      </c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30.450000000000003</v>
      </c>
      <c r="H5" s="10">
        <f>SUM(H2*G6)</f>
        <v>-20.3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24</v>
      </c>
      <c r="G6" s="16">
        <f>SUM(D3)</f>
        <v>10.15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34000</v>
      </c>
      <c r="G7" s="22">
        <f>SUM(F15*G2)</f>
        <v>1500</v>
      </c>
      <c r="H7" s="22">
        <f>SUM(F15*H2)</f>
        <v>-1000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37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5000</v>
      </c>
      <c r="C10" s="27">
        <v>17000</v>
      </c>
      <c r="D10" s="11"/>
      <c r="E10" s="14"/>
      <c r="F10" s="28">
        <v>35000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57500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38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500</v>
      </c>
      <c r="C14" s="34">
        <f t="shared" si="0"/>
        <v>1000</v>
      </c>
      <c r="D14" s="11"/>
      <c r="E14" s="14"/>
      <c r="F14" s="35">
        <f>SUM(F7-F10)</f>
        <v>-1000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500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hyperlinks>
    <hyperlink ref="B1" r:id="rId1" xr:uid="{00000000-0004-0000-0B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13000</v>
      </c>
      <c r="H1" s="2">
        <f>SUM(F14)</f>
        <v>15400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0.45774647887323944</v>
      </c>
      <c r="H2" s="4">
        <f>SUM(F14/F15)</f>
        <v>0.54225352112676062</v>
      </c>
    </row>
    <row r="3" spans="1:8" ht="13.2" x14ac:dyDescent="0.25">
      <c r="A3" s="5"/>
      <c r="B3" s="52" t="s">
        <v>1</v>
      </c>
      <c r="C3" s="53"/>
      <c r="D3" s="54">
        <v>12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6.7197183098591546</v>
      </c>
      <c r="H5" s="10">
        <f>SUM(H2*G6)</f>
        <v>7.960281690140846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12</v>
      </c>
      <c r="G6" s="16">
        <f>SUM(D3+2.68)</f>
        <v>14.68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21000</v>
      </c>
      <c r="G7" s="22">
        <f>SUM(F15*G2)</f>
        <v>13000</v>
      </c>
      <c r="H7" s="22">
        <f>SUM(F15*H2)</f>
        <v>15400.000000000002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13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5200</v>
      </c>
      <c r="C10" s="27">
        <v>5300</v>
      </c>
      <c r="D10" s="11"/>
      <c r="E10" s="14"/>
      <c r="F10" s="28">
        <v>5600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44500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14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300</v>
      </c>
      <c r="C14" s="34">
        <f t="shared" si="0"/>
        <v>12700</v>
      </c>
      <c r="D14" s="11"/>
      <c r="E14" s="14"/>
      <c r="F14" s="35">
        <f>SUM(F7-F10)</f>
        <v>15400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28400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10" priority="1" operator="greaterThanOrEqual">
      <formula>1</formula>
    </cfRule>
  </conditionalFormatting>
  <hyperlinks>
    <hyperlink ref="B1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14700</v>
      </c>
      <c r="H1" s="2">
        <f>SUM(F14)</f>
        <v>19400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0.4310850439882698</v>
      </c>
      <c r="H2" s="4">
        <f>SUM(F14/F15)</f>
        <v>0.56891495601173026</v>
      </c>
    </row>
    <row r="3" spans="1:8" ht="13.2" x14ac:dyDescent="0.25">
      <c r="A3" s="5"/>
      <c r="B3" s="52" t="s">
        <v>1</v>
      </c>
      <c r="C3" s="53"/>
      <c r="D3" s="54">
        <v>12.5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6.7249266862170085</v>
      </c>
      <c r="H5" s="10">
        <f>SUM(H2*G6)</f>
        <v>8.8750733137829911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15</v>
      </c>
      <c r="G6" s="16">
        <f>SUM(D3+3.1)</f>
        <v>15.6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24000</v>
      </c>
      <c r="G7" s="22">
        <f>SUM(F15*G2)</f>
        <v>14700</v>
      </c>
      <c r="H7" s="22">
        <f>SUM(F15*H2)</f>
        <v>19400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16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4600</v>
      </c>
      <c r="C10" s="27">
        <v>4200</v>
      </c>
      <c r="D10" s="11"/>
      <c r="E10" s="14"/>
      <c r="F10" s="28">
        <v>4600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47500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17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900</v>
      </c>
      <c r="C14" s="34">
        <f t="shared" si="0"/>
        <v>13800</v>
      </c>
      <c r="D14" s="11"/>
      <c r="E14" s="14"/>
      <c r="F14" s="35">
        <f>SUM(F7-F10)</f>
        <v>19400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34100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9" priority="1" operator="greaterThanOrEqual">
      <formula>1</formula>
    </cfRule>
  </conditionalFormatting>
  <hyperlinks>
    <hyperlink ref="B1" r:id="rId1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13500</v>
      </c>
      <c r="H1" s="2">
        <f>SUM(F14)</f>
        <v>19700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0.40662650602409639</v>
      </c>
      <c r="H2" s="4">
        <f>SUM(F14/F15)</f>
        <v>0.59337349397590367</v>
      </c>
    </row>
    <row r="3" spans="1:8" ht="13.2" x14ac:dyDescent="0.25">
      <c r="A3" s="5"/>
      <c r="B3" s="52" t="s">
        <v>1</v>
      </c>
      <c r="C3" s="53"/>
      <c r="D3" s="54">
        <v>12.2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6.3596385542168674</v>
      </c>
      <c r="H5" s="10">
        <f>SUM(H2*G6)</f>
        <v>9.2803614457831323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18</v>
      </c>
      <c r="G6" s="16">
        <f>SUM(D3+3.44)</f>
        <v>15.639999999999999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26000</v>
      </c>
      <c r="G7" s="22">
        <f>SUM(F15*G2)</f>
        <v>13500</v>
      </c>
      <c r="H7" s="22">
        <f>SUM(F15*H2)</f>
        <v>19700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19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5000</v>
      </c>
      <c r="C10" s="27">
        <v>5000</v>
      </c>
      <c r="D10" s="11"/>
      <c r="E10" s="14"/>
      <c r="F10" s="28">
        <v>6300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49500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20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500</v>
      </c>
      <c r="C14" s="34">
        <f t="shared" si="0"/>
        <v>13000</v>
      </c>
      <c r="D14" s="11"/>
      <c r="E14" s="14"/>
      <c r="F14" s="35">
        <f>SUM(F7-F10)</f>
        <v>19700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33200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8" priority="1" operator="greaterThanOrEqual">
      <formula>1</formula>
    </cfRule>
  </conditionalFormatting>
  <hyperlinks>
    <hyperlink ref="B1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1200</v>
      </c>
      <c r="H1" s="2">
        <f>SUM(F14)</f>
        <v>2000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0.375</v>
      </c>
      <c r="H2" s="4">
        <f>SUM(F14/F15)</f>
        <v>0.625</v>
      </c>
    </row>
    <row r="3" spans="1:8" ht="13.2" x14ac:dyDescent="0.25">
      <c r="A3" s="5"/>
      <c r="B3" s="52" t="s">
        <v>1</v>
      </c>
      <c r="C3" s="53"/>
      <c r="D3" s="60">
        <v>11.85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61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6.0562499999999995</v>
      </c>
      <c r="H5" s="10">
        <f>SUM(H2*G6)</f>
        <v>10.09375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21</v>
      </c>
      <c r="G6" s="16">
        <f>SUM(D3+4.3)</f>
        <v>16.149999999999999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32000</v>
      </c>
      <c r="G7" s="22">
        <f>SUM(F15*G2)</f>
        <v>1200</v>
      </c>
      <c r="H7" s="22">
        <f>SUM(F15*H2)</f>
        <v>2000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22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5300</v>
      </c>
      <c r="C10" s="27">
        <v>17000</v>
      </c>
      <c r="D10" s="11"/>
      <c r="E10" s="14"/>
      <c r="F10" s="28">
        <v>30000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55500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23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200</v>
      </c>
      <c r="C14" s="34">
        <f t="shared" si="0"/>
        <v>1000</v>
      </c>
      <c r="D14" s="11"/>
      <c r="E14" s="14"/>
      <c r="F14" s="35">
        <f>SUM(F7-F10)</f>
        <v>2000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3200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7" priority="1" operator="greaterThanOrEqual">
      <formula>1</formula>
    </cfRule>
  </conditionalFormatting>
  <hyperlinks>
    <hyperlink ref="B1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10700</v>
      </c>
      <c r="H1" s="2">
        <f>SUM(F14)</f>
        <v>26000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0.29155313351498635</v>
      </c>
      <c r="H2" s="4">
        <f>SUM(F14/F15)</f>
        <v>0.70844686648501365</v>
      </c>
    </row>
    <row r="3" spans="1:8" ht="13.2" x14ac:dyDescent="0.25">
      <c r="A3" s="5"/>
      <c r="B3" s="52" t="s">
        <v>1</v>
      </c>
      <c r="C3" s="53"/>
      <c r="D3" s="62">
        <v>44693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13032.133514986375</v>
      </c>
      <c r="H5" s="10">
        <f>SUM(H2*G6)</f>
        <v>31666.866485013627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24</v>
      </c>
      <c r="G6" s="16">
        <f>SUM(D3+6)</f>
        <v>44699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34000</v>
      </c>
      <c r="G7" s="22">
        <f>SUM(F15*G2)</f>
        <v>10699.999999999998</v>
      </c>
      <c r="H7" s="22">
        <f>SUM(F15*H2)</f>
        <v>26000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25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5300</v>
      </c>
      <c r="C10" s="27">
        <v>7500</v>
      </c>
      <c r="D10" s="11"/>
      <c r="E10" s="14"/>
      <c r="F10" s="28">
        <v>8000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57500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26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200</v>
      </c>
      <c r="C14" s="34">
        <f t="shared" si="0"/>
        <v>10500</v>
      </c>
      <c r="D14" s="11"/>
      <c r="E14" s="14"/>
      <c r="F14" s="35">
        <f>SUM(F7-F10)</f>
        <v>26000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36700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6" priority="1" operator="greaterThanOrEqual">
      <formula>1</formula>
    </cfRule>
  </conditionalFormatting>
  <hyperlinks>
    <hyperlink ref="B1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13200</v>
      </c>
      <c r="H1" s="2">
        <f>SUM(F14)</f>
        <v>14480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0.47687861271676302</v>
      </c>
      <c r="H2" s="4">
        <f>SUM(F14/F15)</f>
        <v>0.52312138728323698</v>
      </c>
    </row>
    <row r="3" spans="1:8" ht="13.2" x14ac:dyDescent="0.25">
      <c r="A3" s="5"/>
      <c r="B3" s="52" t="s">
        <v>1</v>
      </c>
      <c r="C3" s="53"/>
      <c r="D3" s="54">
        <v>12.5</v>
      </c>
      <c r="E3" s="55"/>
      <c r="F3" s="5"/>
      <c r="G3" s="7"/>
      <c r="H3" s="7"/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39">
        <f>SUM(G2*G6)</f>
        <v>5.960982658959538</v>
      </c>
      <c r="H5" s="7">
        <f>SUM(H2*G6)</f>
        <v>6.539017341040462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7</v>
      </c>
      <c r="G6" s="16">
        <f>SUM(D3)</f>
        <v>12.5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18000</v>
      </c>
      <c r="G7" s="22">
        <f>SUM(F15*G2)</f>
        <v>13200</v>
      </c>
      <c r="H7" s="22">
        <f>SUM(F15*H2)</f>
        <v>14480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27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4800</v>
      </c>
      <c r="C10" s="27">
        <v>5500</v>
      </c>
      <c r="D10" s="11"/>
      <c r="E10" s="14"/>
      <c r="F10" s="28">
        <v>3520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41500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28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700</v>
      </c>
      <c r="C14" s="34">
        <f t="shared" si="0"/>
        <v>12500</v>
      </c>
      <c r="D14" s="11"/>
      <c r="E14" s="14"/>
      <c r="F14" s="35">
        <f>SUM(F7-F10)</f>
        <v>14480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27680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5" priority="1" operator="greaterThanOrEqual">
      <formula>1</formula>
    </cfRule>
  </conditionalFormatting>
  <hyperlinks>
    <hyperlink ref="B1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14200</v>
      </c>
      <c r="H1" s="2">
        <f>SUM(F14)</f>
        <v>15000</v>
      </c>
    </row>
    <row r="2" spans="1:8" ht="125.25" customHeight="1" x14ac:dyDescent="0.25">
      <c r="A2" s="3"/>
      <c r="B2" s="63"/>
      <c r="C2" s="51"/>
      <c r="D2" s="51"/>
      <c r="E2" s="51"/>
      <c r="F2" s="51"/>
      <c r="G2" s="4">
        <f>SUM(G1/F15)</f>
        <v>0.4863013698630137</v>
      </c>
      <c r="H2" s="4">
        <f>SUM(F14/F15)</f>
        <v>0.51369863013698636</v>
      </c>
    </row>
    <row r="3" spans="1:8" ht="13.2" x14ac:dyDescent="0.25">
      <c r="A3" s="5"/>
      <c r="B3" s="52" t="s">
        <v>1</v>
      </c>
      <c r="C3" s="53"/>
      <c r="D3" s="54"/>
      <c r="E3" s="55"/>
      <c r="F3" s="5"/>
      <c r="G3" s="7"/>
      <c r="H3" s="40">
        <f>SUM(H2-G2)</f>
        <v>2.7397260273972657E-2</v>
      </c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1.3032876712328767</v>
      </c>
      <c r="H5" s="10">
        <f>SUM(H2*G6)</f>
        <v>1.3767123287671235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7</v>
      </c>
      <c r="G6" s="16">
        <f>SUM(D3+2.68)</f>
        <v>2.68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21000</v>
      </c>
      <c r="G7" s="22">
        <f>SUM(F15*G2)</f>
        <v>14200</v>
      </c>
      <c r="H7" s="22">
        <f>SUM(F15*H2)</f>
        <v>15000.000000000002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29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4800</v>
      </c>
      <c r="C10" s="27">
        <v>4500</v>
      </c>
      <c r="D10" s="11"/>
      <c r="E10" s="14"/>
      <c r="F10" s="28">
        <v>6000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44500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30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700</v>
      </c>
      <c r="C14" s="34">
        <f t="shared" si="0"/>
        <v>13500</v>
      </c>
      <c r="D14" s="11"/>
      <c r="E14" s="14"/>
      <c r="F14" s="35">
        <f>SUM(F7-F10)</f>
        <v>15000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29200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4" priority="1" operator="greaterThanOrEqual">
      <formula>1</formula>
    </cfRule>
  </conditionalFormatting>
  <hyperlinks>
    <hyperlink ref="B1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15"/>
  <sheetViews>
    <sheetView showGridLines="0" workbookViewId="0"/>
  </sheetViews>
  <sheetFormatPr baseColWidth="10" defaultColWidth="12.6640625" defaultRowHeight="15.75" customHeight="1" x14ac:dyDescent="0.25"/>
  <cols>
    <col min="1" max="1" width="4.33203125" customWidth="1"/>
    <col min="2" max="2" width="14" customWidth="1"/>
    <col min="3" max="3" width="17.77734375" customWidth="1"/>
    <col min="4" max="4" width="33.6640625" customWidth="1"/>
    <col min="5" max="5" width="7" customWidth="1"/>
    <col min="6" max="6" width="26.33203125" customWidth="1"/>
    <col min="7" max="7" width="15.21875" hidden="1" customWidth="1"/>
    <col min="8" max="8" width="12.109375" hidden="1" customWidth="1"/>
  </cols>
  <sheetData>
    <row r="1" spans="1:8" ht="13.2" x14ac:dyDescent="0.25">
      <c r="B1" s="48" t="s">
        <v>0</v>
      </c>
      <c r="C1" s="45"/>
      <c r="D1" s="45"/>
      <c r="E1" s="45"/>
      <c r="F1" s="49"/>
      <c r="G1" s="1">
        <f>SUM(B14:C14)</f>
        <v>14600</v>
      </c>
      <c r="H1" s="2">
        <f>SUM(F14)</f>
        <v>18000</v>
      </c>
    </row>
    <row r="2" spans="1:8" ht="125.25" customHeight="1" x14ac:dyDescent="0.25">
      <c r="A2" s="3"/>
      <c r="B2" s="50"/>
      <c r="C2" s="51"/>
      <c r="D2" s="51"/>
      <c r="E2" s="51"/>
      <c r="F2" s="51"/>
      <c r="G2" s="4">
        <f>SUM(G1/F15)</f>
        <v>0.44785276073619634</v>
      </c>
      <c r="H2" s="4">
        <f>SUM(F14/F15)</f>
        <v>0.55214723926380371</v>
      </c>
    </row>
    <row r="3" spans="1:8" ht="13.2" x14ac:dyDescent="0.25">
      <c r="A3" s="5"/>
      <c r="B3" s="52" t="s">
        <v>1</v>
      </c>
      <c r="C3" s="53"/>
      <c r="D3" s="54">
        <v>12.3</v>
      </c>
      <c r="E3" s="55"/>
      <c r="F3" s="5"/>
      <c r="G3" s="7"/>
      <c r="H3" s="40">
        <f>SUM(H2-G2)</f>
        <v>0.10429447852760737</v>
      </c>
    </row>
    <row r="4" spans="1:8" ht="13.2" x14ac:dyDescent="0.25">
      <c r="A4" s="8"/>
      <c r="B4" s="56" t="s">
        <v>2</v>
      </c>
      <c r="C4" s="57"/>
      <c r="D4" s="58" t="s">
        <v>3</v>
      </c>
      <c r="E4" s="51"/>
      <c r="F4" s="51"/>
      <c r="G4" s="7"/>
      <c r="H4" s="7"/>
    </row>
    <row r="5" spans="1:8" ht="13.2" x14ac:dyDescent="0.25">
      <c r="A5" s="9"/>
      <c r="B5" s="59" t="s">
        <v>4</v>
      </c>
      <c r="C5" s="45"/>
      <c r="D5" s="45"/>
      <c r="E5" s="45"/>
      <c r="F5" s="49"/>
      <c r="G5" s="10">
        <f>SUM(G2*G6)</f>
        <v>6.8969325153374239</v>
      </c>
      <c r="H5" s="10">
        <f>SUM(H2*G6)</f>
        <v>8.5030674846625782</v>
      </c>
    </row>
    <row r="6" spans="1:8" ht="45.6" x14ac:dyDescent="0.25">
      <c r="A6" s="11"/>
      <c r="B6" s="12" t="s">
        <v>5</v>
      </c>
      <c r="C6" s="13" t="s">
        <v>6</v>
      </c>
      <c r="D6" s="11"/>
      <c r="E6" s="14"/>
      <c r="F6" s="15" t="s">
        <v>15</v>
      </c>
      <c r="G6" s="16">
        <f>SUM(D3+3.1)</f>
        <v>15.4</v>
      </c>
      <c r="H6" s="16"/>
    </row>
    <row r="7" spans="1:8" ht="21" customHeight="1" x14ac:dyDescent="0.25">
      <c r="A7" s="11"/>
      <c r="B7" s="17">
        <v>5500</v>
      </c>
      <c r="C7" s="18">
        <v>18000</v>
      </c>
      <c r="D7" s="19"/>
      <c r="E7" s="20"/>
      <c r="F7" s="21">
        <v>24000</v>
      </c>
      <c r="G7" s="22">
        <f>SUM(F15*G2)</f>
        <v>14600</v>
      </c>
      <c r="H7" s="22">
        <f>SUM(F15*H2)</f>
        <v>18000</v>
      </c>
    </row>
    <row r="8" spans="1:8" ht="6.75" customHeight="1" x14ac:dyDescent="0.25">
      <c r="A8" s="23"/>
      <c r="B8" s="24"/>
      <c r="C8" s="24"/>
      <c r="D8" s="24"/>
      <c r="E8" s="24"/>
      <c r="F8" s="24"/>
      <c r="G8" s="25"/>
      <c r="H8" s="25"/>
    </row>
    <row r="9" spans="1:8" ht="13.2" x14ac:dyDescent="0.25">
      <c r="A9" s="8"/>
      <c r="B9" s="41" t="s">
        <v>31</v>
      </c>
      <c r="C9" s="42"/>
      <c r="D9" s="42"/>
      <c r="E9" s="42"/>
      <c r="F9" s="43"/>
      <c r="G9" s="25"/>
      <c r="H9" s="25"/>
    </row>
    <row r="10" spans="1:8" ht="13.2" x14ac:dyDescent="0.25">
      <c r="A10" s="11"/>
      <c r="B10" s="26">
        <v>4400</v>
      </c>
      <c r="C10" s="27">
        <v>4500</v>
      </c>
      <c r="D10" s="11"/>
      <c r="E10" s="14"/>
      <c r="F10" s="28">
        <v>6000</v>
      </c>
      <c r="G10" s="29"/>
      <c r="H10" s="29"/>
    </row>
    <row r="11" spans="1:8" ht="13.2" x14ac:dyDescent="0.25">
      <c r="A11" s="11"/>
      <c r="B11" s="30"/>
      <c r="C11" s="31"/>
      <c r="D11" s="44" t="s">
        <v>9</v>
      </c>
      <c r="E11" s="45"/>
      <c r="F11" s="32">
        <f>SUM(B7+C7+F7)</f>
        <v>47500</v>
      </c>
      <c r="G11" s="29"/>
      <c r="H11" s="29"/>
    </row>
    <row r="12" spans="1:8" ht="7.5" customHeight="1" x14ac:dyDescent="0.25">
      <c r="A12" s="23"/>
      <c r="B12" s="24"/>
      <c r="C12" s="24"/>
      <c r="D12" s="24"/>
      <c r="E12" s="24"/>
      <c r="F12" s="24"/>
      <c r="G12" s="25"/>
      <c r="H12" s="25"/>
    </row>
    <row r="13" spans="1:8" ht="13.2" x14ac:dyDescent="0.25">
      <c r="A13" s="8"/>
      <c r="B13" s="41" t="s">
        <v>32</v>
      </c>
      <c r="C13" s="42"/>
      <c r="D13" s="42"/>
      <c r="E13" s="42"/>
      <c r="F13" s="43"/>
      <c r="G13" s="25"/>
      <c r="H13" s="25"/>
    </row>
    <row r="14" spans="1:8" ht="13.2" x14ac:dyDescent="0.25">
      <c r="A14" s="11"/>
      <c r="B14" s="33">
        <f t="shared" ref="B14:C14" si="0">SUM(B7-B10)</f>
        <v>1100</v>
      </c>
      <c r="C14" s="34">
        <f t="shared" si="0"/>
        <v>13500</v>
      </c>
      <c r="D14" s="11"/>
      <c r="E14" s="14"/>
      <c r="F14" s="35">
        <f>SUM(F7-F10)</f>
        <v>18000</v>
      </c>
      <c r="G14" s="29"/>
      <c r="H14" s="29"/>
    </row>
    <row r="15" spans="1:8" ht="13.2" x14ac:dyDescent="0.25">
      <c r="A15" s="8"/>
      <c r="B15" s="36"/>
      <c r="C15" s="37"/>
      <c r="D15" s="46" t="s">
        <v>11</v>
      </c>
      <c r="E15" s="47"/>
      <c r="F15" s="38">
        <f>SUM(F11-B10-C10-F10)</f>
        <v>32600</v>
      </c>
      <c r="G15" s="16"/>
      <c r="H15" s="16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3" priority="1" operator="greaterThanOrEqual">
      <formula>1</formula>
    </cfRule>
  </conditionalFormatting>
  <hyperlinks>
    <hyperlink ref="B1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S-R fourgon B.21</vt:lpstr>
      <vt:lpstr> S-R Fourgon B.31</vt:lpstr>
      <vt:lpstr>S-R Fourgon B.32</vt:lpstr>
      <vt:lpstr>S-R Fourgon B.33</vt:lpstr>
      <vt:lpstr>S-R Fourgon B.44</vt:lpstr>
      <vt:lpstr>S-R Fourgon B.45</vt:lpstr>
      <vt:lpstr>S_R Plateau B.21</vt:lpstr>
      <vt:lpstr>S-R Plateau B.31</vt:lpstr>
      <vt:lpstr>S-R Plateau B.32</vt:lpstr>
      <vt:lpstr>S-R Plateau B.33</vt:lpstr>
      <vt:lpstr>S-R Plateau B.44</vt:lpstr>
      <vt:lpstr>S-R Plateau B.45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Lacroix, Sonia</dc:creator>
  <cp:lastModifiedBy>Lacroix, Sonia</cp:lastModifiedBy>
  <dcterms:created xsi:type="dcterms:W3CDTF">2025-02-12T13:46:35Z</dcterms:created>
  <dcterms:modified xsi:type="dcterms:W3CDTF">2025-02-12T13:46:35Z</dcterms:modified>
</cp:coreProperties>
</file>